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lerk\OneDrive\AGENDAS\2025-2026\July 2025\"/>
    </mc:Choice>
  </mc:AlternateContent>
  <xr:revisionPtr revIDLastSave="0" documentId="8_{F352DC81-FC3B-486B-803A-001AE8825EA4}" xr6:coauthVersionLast="47" xr6:coauthVersionMax="47" xr10:uidLastSave="{00000000-0000-0000-0000-000000000000}"/>
  <bookViews>
    <workbookView xWindow="-108" yWindow="-108" windowWidth="23256" windowHeight="12456" xr2:uid="{8397A682-7BFA-47AE-B886-8125526958CE}"/>
  </bookViews>
  <sheets>
    <sheet name="Sheet1" sheetId="1" r:id="rId1"/>
  </sheets>
  <externalReferences>
    <externalReference r:id="rId2"/>
  </externalReferences>
  <definedNames>
    <definedName name="CYS">[1]SETUP!$C$7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3" i="1" l="1"/>
  <c r="I43" i="1" s="1"/>
  <c r="H42" i="1"/>
  <c r="I42" i="1" s="1"/>
  <c r="H41" i="1"/>
  <c r="I41" i="1" s="1"/>
  <c r="I40" i="1"/>
  <c r="H40" i="1"/>
  <c r="H39" i="1"/>
  <c r="I39" i="1" s="1"/>
  <c r="H38" i="1"/>
  <c r="I38" i="1" s="1"/>
  <c r="H37" i="1"/>
  <c r="I37" i="1" s="1"/>
  <c r="I36" i="1"/>
  <c r="H36" i="1"/>
  <c r="H35" i="1"/>
  <c r="I35" i="1" s="1"/>
  <c r="H34" i="1"/>
  <c r="I34" i="1" s="1"/>
  <c r="H33" i="1"/>
  <c r="I33" i="1" s="1"/>
  <c r="I32" i="1"/>
  <c r="H32" i="1"/>
  <c r="H31" i="1"/>
  <c r="I31" i="1" s="1"/>
  <c r="H30" i="1"/>
  <c r="I30" i="1" s="1"/>
  <c r="H29" i="1"/>
  <c r="I29" i="1" s="1"/>
  <c r="I28" i="1"/>
  <c r="H28" i="1"/>
  <c r="H27" i="1"/>
  <c r="I27" i="1" s="1"/>
  <c r="H26" i="1"/>
  <c r="I26" i="1" s="1"/>
  <c r="H25" i="1"/>
  <c r="I25" i="1" s="1"/>
  <c r="I24" i="1"/>
  <c r="H24" i="1"/>
  <c r="H23" i="1"/>
  <c r="I23" i="1" s="1"/>
  <c r="H22" i="1"/>
  <c r="I22" i="1" s="1"/>
  <c r="H21" i="1"/>
  <c r="I21" i="1" s="1"/>
  <c r="I20" i="1"/>
  <c r="H20" i="1"/>
  <c r="H19" i="1"/>
  <c r="I19" i="1" s="1"/>
  <c r="H18" i="1"/>
  <c r="I18" i="1" s="1"/>
  <c r="H17" i="1"/>
  <c r="I17" i="1" s="1"/>
  <c r="I16" i="1"/>
  <c r="H16" i="1"/>
  <c r="H15" i="1"/>
  <c r="I15" i="1" s="1"/>
  <c r="H14" i="1"/>
  <c r="I14" i="1" s="1"/>
  <c r="E14" i="1"/>
  <c r="F14" i="1" s="1"/>
  <c r="I13" i="1"/>
  <c r="H13" i="1"/>
  <c r="E13" i="1"/>
  <c r="F13" i="1" s="1"/>
  <c r="H12" i="1"/>
  <c r="I12" i="1" s="1"/>
  <c r="E12" i="1"/>
  <c r="F12" i="1" s="1"/>
  <c r="I11" i="1"/>
  <c r="H11" i="1"/>
  <c r="E11" i="1"/>
  <c r="F11" i="1" s="1"/>
  <c r="H10" i="1"/>
  <c r="I10" i="1" s="1"/>
  <c r="E10" i="1"/>
  <c r="F10" i="1" s="1"/>
  <c r="H9" i="1"/>
  <c r="I9" i="1" s="1"/>
  <c r="E9" i="1"/>
  <c r="F9" i="1" s="1"/>
  <c r="I8" i="1"/>
  <c r="H8" i="1"/>
  <c r="E8" i="1"/>
  <c r="F8" i="1" s="1"/>
  <c r="O7" i="1"/>
  <c r="N7" i="1"/>
  <c r="I7" i="1"/>
  <c r="I44" i="1" s="1"/>
  <c r="L8" i="1" s="1"/>
  <c r="H7" i="1"/>
  <c r="E7" i="1"/>
  <c r="F7" i="1" s="1"/>
  <c r="C7" i="1"/>
  <c r="B7" i="1"/>
  <c r="O6" i="1"/>
  <c r="O8" i="1" s="1"/>
  <c r="K6" i="1"/>
  <c r="H6" i="1"/>
  <c r="I6" i="1" s="1"/>
  <c r="E6" i="1"/>
  <c r="F6" i="1" s="1"/>
  <c r="F15" i="1" s="1"/>
  <c r="L7" i="1" s="1"/>
  <c r="C6" i="1"/>
  <c r="C8" i="1" s="1"/>
  <c r="L6" i="1" s="1"/>
  <c r="B6" i="1"/>
  <c r="N6" i="1" s="1"/>
  <c r="N5" i="1"/>
  <c r="K5" i="1"/>
  <c r="B5" i="1"/>
  <c r="B1" i="1"/>
  <c r="L9" i="1" l="1"/>
</calcChain>
</file>

<file path=xl/sharedStrings.xml><?xml version="1.0" encoding="utf-8"?>
<sst xmlns="http://schemas.openxmlformats.org/spreadsheetml/2006/main" count="17" uniqueCount="10">
  <si>
    <t>Bank Reconciliation as at:</t>
  </si>
  <si>
    <t>Bank Accounts</t>
  </si>
  <si>
    <t>Income Received</t>
  </si>
  <si>
    <t>Gross Expenditure</t>
  </si>
  <si>
    <t>Accounts Summary</t>
  </si>
  <si>
    <t>Budget Code</t>
  </si>
  <si>
    <t>Actual</t>
  </si>
  <si>
    <r>
      <rPr>
        <b/>
        <sz val="10"/>
        <rFont val="Aptos Narrow"/>
        <family val="2"/>
        <scheme val="minor"/>
      </rPr>
      <t>PLUS</t>
    </r>
    <r>
      <rPr>
        <sz val="10"/>
        <rFont val="Aptos Narrow"/>
        <family val="2"/>
        <scheme val="minor"/>
      </rPr>
      <t xml:space="preserve">  Income</t>
    </r>
  </si>
  <si>
    <t>Total</t>
  </si>
  <si>
    <r>
      <rPr>
        <sz val="10"/>
        <color rgb="FFFF0000"/>
        <rFont val="Aptos Narrow"/>
        <family val="2"/>
        <scheme val="minor"/>
      </rPr>
      <t>MINUS</t>
    </r>
    <r>
      <rPr>
        <sz val="10"/>
        <rFont val="Aptos Narrow"/>
        <family val="2"/>
        <scheme val="minor"/>
      </rPr>
      <t xml:space="preserve">  Expenditure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</si>
</sst>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#,##0.00_ ;[Red]\-#,##0.00\ "/>
    <numFmt numFmtId="166" formatCode="#,##0.00_ ;\-#,##0.00\ "/>
  </numFmts>
  <fonts count="6" x14ac:knownFonts="1">
    <font>
      <sz val="11"/>
      <color theme="1"/>
      <name val="Aptos Narrow"/>
      <family val="2"/>
      <scheme val="minor"/>
    </font>
    <font>
      <b/>
      <sz val="10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color theme="0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vertical="top"/>
    </xf>
    <xf numFmtId="0" fontId="2" fillId="0" borderId="0" xfId="0" applyFont="1" applyAlignment="1">
      <alignment vertical="top"/>
    </xf>
    <xf numFmtId="164" fontId="1" fillId="2" borderId="0" xfId="0" applyNumberFormat="1" applyFont="1" applyFill="1" applyAlignment="1">
      <alignment horizontal="left" vertical="top"/>
    </xf>
    <xf numFmtId="0" fontId="3" fillId="3" borderId="1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/>
    </xf>
    <xf numFmtId="4" fontId="3" fillId="3" borderId="4" xfId="0" applyNumberFormat="1" applyFont="1" applyFill="1" applyBorder="1" applyAlignment="1">
      <alignment horizontal="center" vertical="top"/>
    </xf>
    <xf numFmtId="0" fontId="3" fillId="3" borderId="7" xfId="0" applyFont="1" applyFill="1" applyBorder="1" applyAlignment="1">
      <alignment horizontal="center" vertical="top"/>
    </xf>
    <xf numFmtId="4" fontId="3" fillId="3" borderId="7" xfId="0" applyNumberFormat="1" applyFont="1" applyFill="1" applyBorder="1" applyAlignment="1">
      <alignment horizontal="center" vertical="top"/>
    </xf>
    <xf numFmtId="0" fontId="1" fillId="2" borderId="0" xfId="0" applyFont="1" applyFill="1" applyAlignment="1">
      <alignment horizontal="center" vertical="top"/>
    </xf>
    <xf numFmtId="0" fontId="2" fillId="0" borderId="4" xfId="0" applyFont="1" applyBorder="1" applyAlignment="1">
      <alignment horizontal="left" vertical="top"/>
    </xf>
    <xf numFmtId="165" fontId="4" fillId="0" borderId="4" xfId="0" applyNumberFormat="1" applyFont="1" applyBorder="1" applyAlignment="1">
      <alignment vertical="top"/>
    </xf>
    <xf numFmtId="0" fontId="1" fillId="0" borderId="4" xfId="0" applyFont="1" applyBorder="1" applyAlignment="1">
      <alignment horizontal="left" vertical="top"/>
    </xf>
    <xf numFmtId="165" fontId="2" fillId="0" borderId="4" xfId="0" applyNumberFormat="1" applyFont="1" applyBorder="1" applyAlignment="1">
      <alignment vertical="top"/>
    </xf>
    <xf numFmtId="0" fontId="2" fillId="0" borderId="4" xfId="0" applyFont="1" applyBorder="1" applyAlignment="1">
      <alignment horizontal="left" vertical="top" indent="1"/>
    </xf>
    <xf numFmtId="0" fontId="2" fillId="2" borderId="4" xfId="0" applyFont="1" applyFill="1" applyBorder="1" applyAlignment="1">
      <alignment horizontal="left" vertical="top" wrapText="1"/>
    </xf>
    <xf numFmtId="0" fontId="3" fillId="3" borderId="4" xfId="0" applyFont="1" applyFill="1" applyBorder="1" applyAlignment="1">
      <alignment horizontal="left" vertical="top"/>
    </xf>
    <xf numFmtId="165" fontId="3" fillId="3" borderId="4" xfId="0" applyNumberFormat="1" applyFont="1" applyFill="1" applyBorder="1" applyAlignment="1">
      <alignment vertical="top"/>
    </xf>
    <xf numFmtId="0" fontId="1" fillId="2" borderId="0" xfId="0" applyFont="1" applyFill="1" applyAlignment="1">
      <alignment horizontal="left" vertical="top"/>
    </xf>
    <xf numFmtId="0" fontId="2" fillId="0" borderId="0" xfId="0" applyFont="1" applyAlignment="1">
      <alignment horizontal="left" vertical="top"/>
    </xf>
    <xf numFmtId="166" fontId="3" fillId="3" borderId="4" xfId="0" applyNumberFormat="1" applyFont="1" applyFill="1" applyBorder="1" applyAlignment="1">
      <alignment horizontal="right" vertical="top"/>
    </xf>
    <xf numFmtId="0" fontId="1" fillId="2" borderId="0" xfId="0" applyFont="1" applyFill="1" applyAlignment="1">
      <alignment vertical="top" wrapText="1"/>
    </xf>
    <xf numFmtId="0" fontId="4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lerk\OneDrive\ACCOUNTS\ACCOUNTS%202025-2026\2025-26%20Billinge%20Accounts.xlsx" TargetMode="External"/><Relationship Id="rId1" Type="http://schemas.openxmlformats.org/officeDocument/2006/relationships/externalLinkPath" Target="file:///C:\Users\clerk\OneDrive\ACCOUNTS\ACCOUNTS%202025-2026\2025-26%20Billinge%20Accou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ssets"/>
      <sheetName val="Payments"/>
      <sheetName val="Receipts"/>
      <sheetName val="Transfers"/>
      <sheetName val="AGAR"/>
      <sheetName val="Bank Accounts"/>
      <sheetName val="Bank Recon"/>
      <sheetName val="Budget"/>
      <sheetName val="EOY"/>
      <sheetName val="Expenditure"/>
      <sheetName val="Income"/>
      <sheetName val="Precept"/>
      <sheetName val="SETUP"/>
    </sheetNames>
    <sheetDataSet>
      <sheetData sheetId="0"/>
      <sheetData sheetId="1">
        <row r="4">
          <cell r="J4" t="str">
            <v>Gross</v>
          </cell>
          <cell r="L4" t="str">
            <v>Expense Budget</v>
          </cell>
          <cell r="M4" t="str">
            <v>Bank
Date</v>
          </cell>
        </row>
        <row r="5">
          <cell r="J5">
            <v>2013.08</v>
          </cell>
          <cell r="L5" t="str">
            <v xml:space="preserve">Millennium Garden - PWLB loan </v>
          </cell>
          <cell r="M5">
            <v>45750</v>
          </cell>
        </row>
        <row r="6">
          <cell r="J6">
            <v>20.96</v>
          </cell>
          <cell r="L6" t="str">
            <v>Telephone and internet</v>
          </cell>
          <cell r="M6">
            <v>45754</v>
          </cell>
        </row>
        <row r="7">
          <cell r="J7">
            <v>291.60000000000002</v>
          </cell>
          <cell r="L7" t="str">
            <v>Events</v>
          </cell>
          <cell r="M7">
            <v>45762</v>
          </cell>
        </row>
        <row r="8">
          <cell r="J8">
            <v>1188.04</v>
          </cell>
          <cell r="L8" t="str">
            <v>Clerk</v>
          </cell>
          <cell r="M8">
            <v>45762</v>
          </cell>
        </row>
        <row r="9">
          <cell r="J9">
            <v>486.72</v>
          </cell>
          <cell r="L9" t="str">
            <v>General improvements/major repairs</v>
          </cell>
          <cell r="M9">
            <v>45762</v>
          </cell>
        </row>
        <row r="10">
          <cell r="J10">
            <v>452.46</v>
          </cell>
          <cell r="L10" t="str">
            <v>Employer's national insurance / HMRC</v>
          </cell>
          <cell r="M10">
            <v>45762</v>
          </cell>
        </row>
        <row r="11">
          <cell r="J11">
            <v>495.73</v>
          </cell>
          <cell r="L11" t="str">
            <v>Cleaner</v>
          </cell>
          <cell r="M11">
            <v>45762</v>
          </cell>
        </row>
        <row r="12">
          <cell r="J12">
            <v>179.18</v>
          </cell>
          <cell r="L12" t="str">
            <v>Electricity and gas</v>
          </cell>
          <cell r="M12">
            <v>45769</v>
          </cell>
        </row>
        <row r="13">
          <cell r="J13">
            <v>78.16</v>
          </cell>
          <cell r="L13" t="str">
            <v>Electricity and gas</v>
          </cell>
          <cell r="M13">
            <v>45769</v>
          </cell>
        </row>
        <row r="14">
          <cell r="J14">
            <v>6</v>
          </cell>
          <cell r="L14" t="str">
            <v>Bank</v>
          </cell>
          <cell r="M14">
            <v>45777</v>
          </cell>
        </row>
        <row r="15">
          <cell r="J15">
            <v>36.96</v>
          </cell>
          <cell r="L15" t="str">
            <v>Information Technology</v>
          </cell>
          <cell r="M15">
            <v>45778</v>
          </cell>
        </row>
        <row r="16">
          <cell r="J16">
            <v>22.3</v>
          </cell>
          <cell r="L16" t="str">
            <v>Telephone and internet</v>
          </cell>
          <cell r="M16">
            <v>45783</v>
          </cell>
        </row>
        <row r="17">
          <cell r="J17">
            <v>791.01</v>
          </cell>
          <cell r="L17" t="str">
            <v>Subscriptions</v>
          </cell>
          <cell r="M17">
            <v>45797</v>
          </cell>
        </row>
        <row r="18">
          <cell r="J18">
            <v>1188.04</v>
          </cell>
          <cell r="L18" t="str">
            <v>Clerk</v>
          </cell>
          <cell r="M18">
            <v>45797</v>
          </cell>
        </row>
        <row r="19">
          <cell r="J19">
            <v>560</v>
          </cell>
          <cell r="L19" t="str">
            <v>General improvements/major repairs</v>
          </cell>
          <cell r="M19">
            <v>45797</v>
          </cell>
        </row>
        <row r="20">
          <cell r="J20">
            <v>495.73</v>
          </cell>
          <cell r="L20" t="str">
            <v>Cleaner</v>
          </cell>
          <cell r="M20">
            <v>45797</v>
          </cell>
        </row>
        <row r="21">
          <cell r="J21">
            <v>609.32000000000005</v>
          </cell>
          <cell r="L21" t="str">
            <v>Water</v>
          </cell>
          <cell r="M21">
            <v>45797</v>
          </cell>
        </row>
        <row r="22">
          <cell r="J22">
            <v>506.4</v>
          </cell>
          <cell r="L22" t="str">
            <v>Publications (Beacon)</v>
          </cell>
          <cell r="M22">
            <v>45797</v>
          </cell>
        </row>
        <row r="23">
          <cell r="J23">
            <v>123.34</v>
          </cell>
          <cell r="L23" t="str">
            <v>Electricity and gas</v>
          </cell>
          <cell r="M23">
            <v>45798</v>
          </cell>
        </row>
        <row r="24">
          <cell r="J24">
            <v>37.99</v>
          </cell>
          <cell r="L24" t="str">
            <v>Electricity and gas</v>
          </cell>
          <cell r="M24">
            <v>45798</v>
          </cell>
        </row>
        <row r="25">
          <cell r="J25">
            <v>6</v>
          </cell>
          <cell r="L25" t="str">
            <v>Bank</v>
          </cell>
          <cell r="M25">
            <v>45808</v>
          </cell>
        </row>
        <row r="26">
          <cell r="J26">
            <v>55.44</v>
          </cell>
          <cell r="L26" t="str">
            <v>Information Technology</v>
          </cell>
          <cell r="M26">
            <v>45810</v>
          </cell>
        </row>
        <row r="27">
          <cell r="J27">
            <v>22.3</v>
          </cell>
          <cell r="L27" t="str">
            <v>Telephone and internet</v>
          </cell>
          <cell r="M27">
            <v>45813</v>
          </cell>
        </row>
        <row r="28">
          <cell r="J28">
            <v>35</v>
          </cell>
          <cell r="L28" t="str">
            <v>General improvements/major repairs</v>
          </cell>
          <cell r="M28">
            <v>45821</v>
          </cell>
        </row>
        <row r="29">
          <cell r="J29">
            <v>21.98</v>
          </cell>
          <cell r="L29" t="str">
            <v>General improvements/major repairs</v>
          </cell>
          <cell r="M29">
            <v>45821</v>
          </cell>
        </row>
        <row r="30">
          <cell r="J30">
            <v>22.46</v>
          </cell>
          <cell r="L30" t="str">
            <v>Stationery, postage</v>
          </cell>
          <cell r="M30">
            <v>45821</v>
          </cell>
        </row>
        <row r="31">
          <cell r="J31">
            <v>90.53</v>
          </cell>
          <cell r="L31" t="str">
            <v>Stationery, postage</v>
          </cell>
          <cell r="M31">
            <v>45821</v>
          </cell>
        </row>
        <row r="32">
          <cell r="J32">
            <v>300</v>
          </cell>
          <cell r="L32" t="str">
            <v>Information Technology</v>
          </cell>
          <cell r="M32">
            <v>45824</v>
          </cell>
        </row>
        <row r="33">
          <cell r="J33">
            <v>39.67</v>
          </cell>
          <cell r="L33" t="str">
            <v>Electricity and gas</v>
          </cell>
          <cell r="M33">
            <v>45825</v>
          </cell>
        </row>
        <row r="34">
          <cell r="J34">
            <v>44.95</v>
          </cell>
          <cell r="L34" t="str">
            <v>Stationery, postage</v>
          </cell>
          <cell r="M34">
            <v>45825</v>
          </cell>
        </row>
        <row r="35">
          <cell r="J35">
            <v>0</v>
          </cell>
          <cell r="L35" t="str">
            <v>Stationery, postage</v>
          </cell>
          <cell r="M35">
            <v>45825</v>
          </cell>
        </row>
        <row r="36">
          <cell r="J36">
            <v>0</v>
          </cell>
          <cell r="L36" t="str">
            <v>Stationery, postage</v>
          </cell>
          <cell r="M36">
            <v>45825</v>
          </cell>
        </row>
        <row r="37">
          <cell r="J37">
            <v>0</v>
          </cell>
          <cell r="L37" t="str">
            <v>Stationery, postage</v>
          </cell>
          <cell r="M37">
            <v>45825</v>
          </cell>
        </row>
        <row r="38">
          <cell r="J38">
            <v>78.78</v>
          </cell>
          <cell r="L38" t="str">
            <v>Electricity and gas</v>
          </cell>
          <cell r="M38">
            <v>45828</v>
          </cell>
        </row>
        <row r="39">
          <cell r="J39">
            <v>100</v>
          </cell>
          <cell r="L39" t="str">
            <v>Stationery, postage</v>
          </cell>
          <cell r="M39">
            <v>45826</v>
          </cell>
        </row>
        <row r="40">
          <cell r="J40">
            <v>495.73</v>
          </cell>
          <cell r="L40" t="str">
            <v>Cleaner</v>
          </cell>
          <cell r="M40">
            <v>45826</v>
          </cell>
        </row>
        <row r="41">
          <cell r="J41">
            <v>3056.4</v>
          </cell>
          <cell r="L41" t="str">
            <v>Health and Safety assessment</v>
          </cell>
          <cell r="M41">
            <v>45826</v>
          </cell>
        </row>
        <row r="42">
          <cell r="J42">
            <v>1211.49</v>
          </cell>
          <cell r="L42" t="str">
            <v>Clerk</v>
          </cell>
          <cell r="M42">
            <v>45826</v>
          </cell>
        </row>
        <row r="43">
          <cell r="J43">
            <v>683.1</v>
          </cell>
          <cell r="L43" t="str">
            <v>Employer's national insurance / HMRC</v>
          </cell>
          <cell r="M43">
            <v>45826</v>
          </cell>
        </row>
        <row r="44">
          <cell r="J44">
            <v>300</v>
          </cell>
          <cell r="L44" t="str">
            <v>Audit</v>
          </cell>
          <cell r="M44">
            <v>45824</v>
          </cell>
        </row>
        <row r="45">
          <cell r="J45">
            <v>14.5</v>
          </cell>
          <cell r="L45" t="str">
            <v>Cleaning materials</v>
          </cell>
          <cell r="M45">
            <v>45835</v>
          </cell>
        </row>
        <row r="46">
          <cell r="J46">
            <v>163.52000000000001</v>
          </cell>
          <cell r="L46" t="str">
            <v>Telephone and internet</v>
          </cell>
          <cell r="M46">
            <v>45838</v>
          </cell>
        </row>
        <row r="47">
          <cell r="J47">
            <v>6</v>
          </cell>
          <cell r="L47" t="str">
            <v>Bank</v>
          </cell>
          <cell r="M47">
            <v>45838</v>
          </cell>
        </row>
        <row r="48">
          <cell r="J48">
            <v>35</v>
          </cell>
          <cell r="L48" t="str">
            <v>General improvements/major repairs</v>
          </cell>
          <cell r="M48">
            <v>45835</v>
          </cell>
        </row>
      </sheetData>
      <sheetData sheetId="2">
        <row r="4">
          <cell r="E4" t="str">
            <v>Bank
Date</v>
          </cell>
          <cell r="H4" t="str">
            <v>Amount</v>
          </cell>
          <cell r="I4" t="str">
            <v>Income Budget</v>
          </cell>
        </row>
        <row r="5">
          <cell r="E5">
            <v>45748</v>
          </cell>
          <cell r="H5">
            <v>75</v>
          </cell>
          <cell r="I5" t="str">
            <v>Hall Hire</v>
          </cell>
        </row>
        <row r="6">
          <cell r="E6">
            <v>45749</v>
          </cell>
          <cell r="H6">
            <v>62.4</v>
          </cell>
          <cell r="I6" t="str">
            <v>Hall Hire</v>
          </cell>
        </row>
        <row r="7">
          <cell r="E7">
            <v>45757</v>
          </cell>
          <cell r="H7">
            <v>28778.86</v>
          </cell>
          <cell r="I7" t="str">
            <v>Precept</v>
          </cell>
        </row>
        <row r="8">
          <cell r="E8">
            <v>45761</v>
          </cell>
          <cell r="H8">
            <v>83</v>
          </cell>
          <cell r="I8" t="str">
            <v>Hall Hire</v>
          </cell>
        </row>
        <row r="9">
          <cell r="E9">
            <v>45764</v>
          </cell>
          <cell r="H9">
            <v>20.75</v>
          </cell>
          <cell r="I9" t="str">
            <v>Hall Hire</v>
          </cell>
        </row>
        <row r="10">
          <cell r="E10">
            <v>45776</v>
          </cell>
          <cell r="H10">
            <v>51.9</v>
          </cell>
          <cell r="I10" t="str">
            <v>Hall Hire</v>
          </cell>
        </row>
        <row r="11">
          <cell r="E11">
            <v>45778</v>
          </cell>
          <cell r="H11">
            <v>103.75</v>
          </cell>
          <cell r="I11" t="str">
            <v>Hall Hire</v>
          </cell>
        </row>
        <row r="12">
          <cell r="E12">
            <v>45783</v>
          </cell>
          <cell r="H12">
            <v>56.25</v>
          </cell>
          <cell r="I12" t="str">
            <v>Hall Hire</v>
          </cell>
        </row>
        <row r="13">
          <cell r="E13">
            <v>45784</v>
          </cell>
          <cell r="H13">
            <v>93.75</v>
          </cell>
          <cell r="I13" t="str">
            <v>Hall Hire</v>
          </cell>
        </row>
        <row r="14">
          <cell r="E14">
            <v>45784</v>
          </cell>
          <cell r="H14">
            <v>75</v>
          </cell>
          <cell r="I14" t="str">
            <v>Hall Hire</v>
          </cell>
        </row>
        <row r="15">
          <cell r="E15">
            <v>45784</v>
          </cell>
          <cell r="H15">
            <v>52</v>
          </cell>
          <cell r="I15" t="str">
            <v>Hall Hire</v>
          </cell>
        </row>
        <row r="16">
          <cell r="E16">
            <v>45785</v>
          </cell>
          <cell r="H16">
            <v>75</v>
          </cell>
          <cell r="I16" t="str">
            <v>Hall Hire</v>
          </cell>
        </row>
        <row r="17">
          <cell r="E17">
            <v>45789</v>
          </cell>
          <cell r="H17">
            <v>103.75</v>
          </cell>
          <cell r="I17" t="str">
            <v>Hall Hire</v>
          </cell>
        </row>
        <row r="18">
          <cell r="E18">
            <v>45789</v>
          </cell>
          <cell r="H18">
            <v>37.5</v>
          </cell>
          <cell r="I18" t="str">
            <v>Hall Hire</v>
          </cell>
        </row>
        <row r="19">
          <cell r="E19">
            <v>45790</v>
          </cell>
          <cell r="H19">
            <v>46.8</v>
          </cell>
          <cell r="I19" t="str">
            <v>Hall Hire</v>
          </cell>
        </row>
        <row r="20">
          <cell r="E20">
            <v>45808</v>
          </cell>
          <cell r="H20">
            <v>238.59</v>
          </cell>
          <cell r="I20" t="str">
            <v>Hall Hire</v>
          </cell>
        </row>
        <row r="21">
          <cell r="E21">
            <v>45814</v>
          </cell>
          <cell r="H21">
            <v>20.75</v>
          </cell>
          <cell r="I21" t="str">
            <v>Hall Hire</v>
          </cell>
        </row>
        <row r="22">
          <cell r="E22">
            <v>45817</v>
          </cell>
          <cell r="H22">
            <v>25.95</v>
          </cell>
          <cell r="I22" t="str">
            <v>Hall Hire</v>
          </cell>
        </row>
        <row r="23">
          <cell r="E23">
            <v>45817</v>
          </cell>
          <cell r="H23">
            <v>83</v>
          </cell>
          <cell r="I23" t="str">
            <v>Hall Hire</v>
          </cell>
        </row>
        <row r="24">
          <cell r="E24">
            <v>45819</v>
          </cell>
          <cell r="H24">
            <v>75</v>
          </cell>
          <cell r="I24" t="str">
            <v>Hall Hire</v>
          </cell>
        </row>
        <row r="25">
          <cell r="E25">
            <v>45820</v>
          </cell>
          <cell r="H25">
            <v>28778.86</v>
          </cell>
          <cell r="I25" t="str">
            <v>Precept</v>
          </cell>
        </row>
        <row r="26">
          <cell r="E26">
            <v>45820</v>
          </cell>
          <cell r="H26">
            <v>46.8</v>
          </cell>
          <cell r="I26" t="str">
            <v>Hall Hire</v>
          </cell>
        </row>
        <row r="27">
          <cell r="E27">
            <v>45821</v>
          </cell>
          <cell r="H27">
            <v>83</v>
          </cell>
          <cell r="I27" t="str">
            <v>Hall Hire</v>
          </cell>
        </row>
        <row r="28">
          <cell r="E28">
            <v>45824</v>
          </cell>
          <cell r="H28">
            <v>93.75</v>
          </cell>
          <cell r="I28" t="str">
            <v>Hall Hire</v>
          </cell>
        </row>
        <row r="29">
          <cell r="E29">
            <v>45824</v>
          </cell>
          <cell r="H29">
            <v>41.6</v>
          </cell>
          <cell r="I29" t="str">
            <v>Hall Hire</v>
          </cell>
        </row>
        <row r="30">
          <cell r="E30">
            <v>45835</v>
          </cell>
          <cell r="H30">
            <v>10.8</v>
          </cell>
          <cell r="I30" t="str">
            <v>Hall Hire</v>
          </cell>
        </row>
        <row r="31">
          <cell r="E31">
            <v>45833</v>
          </cell>
          <cell r="H31">
            <v>2042.83</v>
          </cell>
          <cell r="I31" t="str">
            <v>VAT Refund</v>
          </cell>
        </row>
      </sheetData>
      <sheetData sheetId="3"/>
      <sheetData sheetId="4"/>
      <sheetData sheetId="5">
        <row r="7">
          <cell r="C7">
            <v>4</v>
          </cell>
          <cell r="D7">
            <v>29071.910000000003</v>
          </cell>
          <cell r="E7">
            <v>5211.93</v>
          </cell>
          <cell r="F7">
            <v>0</v>
          </cell>
          <cell r="G7">
            <v>0</v>
          </cell>
          <cell r="H7">
            <v>109899.35</v>
          </cell>
          <cell r="I7">
            <v>109899.35</v>
          </cell>
          <cell r="M7">
            <v>4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</row>
        <row r="8">
          <cell r="C8">
            <v>5</v>
          </cell>
          <cell r="D8">
            <v>882.39</v>
          </cell>
          <cell r="E8">
            <v>4377.09</v>
          </cell>
          <cell r="F8">
            <v>0</v>
          </cell>
          <cell r="G8">
            <v>0</v>
          </cell>
          <cell r="H8">
            <v>106404.65</v>
          </cell>
          <cell r="I8">
            <v>106404.65</v>
          </cell>
          <cell r="M8">
            <v>5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</row>
        <row r="9">
          <cell r="C9">
            <v>6</v>
          </cell>
          <cell r="D9">
            <v>31302.339999999997</v>
          </cell>
          <cell r="E9">
            <v>6776.85</v>
          </cell>
          <cell r="F9">
            <v>0</v>
          </cell>
          <cell r="G9">
            <v>0</v>
          </cell>
          <cell r="H9">
            <v>130930.14</v>
          </cell>
          <cell r="I9">
            <v>130930.14</v>
          </cell>
          <cell r="M9">
            <v>6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</row>
        <row r="10">
          <cell r="C10">
            <v>7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130930.14</v>
          </cell>
          <cell r="M10">
            <v>7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</row>
        <row r="11">
          <cell r="C11">
            <v>8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130930.14</v>
          </cell>
          <cell r="M11">
            <v>8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</row>
        <row r="12">
          <cell r="C12">
            <v>9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130930.14</v>
          </cell>
          <cell r="M12">
            <v>9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</row>
        <row r="13">
          <cell r="C13">
            <v>10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130930.14</v>
          </cell>
          <cell r="M13">
            <v>10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</row>
        <row r="14">
          <cell r="C14">
            <v>11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130930.14</v>
          </cell>
          <cell r="M14">
            <v>11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</row>
        <row r="15">
          <cell r="C15">
            <v>12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130930.14</v>
          </cell>
          <cell r="M15">
            <v>12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</row>
        <row r="16">
          <cell r="C16">
            <v>1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130930.14</v>
          </cell>
          <cell r="M16">
            <v>1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</row>
        <row r="17">
          <cell r="C17">
            <v>2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130930.14</v>
          </cell>
          <cell r="M17">
            <v>2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</row>
        <row r="18">
          <cell r="C18">
            <v>3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130930.14</v>
          </cell>
          <cell r="M18">
            <v>3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>
        <row r="2">
          <cell r="C2" t="str">
            <v>Billinge</v>
          </cell>
        </row>
        <row r="3">
          <cell r="H3" t="str">
            <v>Staff Costs</v>
          </cell>
          <cell r="O3" t="str">
            <v>Grants from St Helens</v>
          </cell>
        </row>
        <row r="4">
          <cell r="H4" t="str">
            <v>Clerk</v>
          </cell>
          <cell r="O4" t="str">
            <v>Hall Hire</v>
          </cell>
        </row>
        <row r="5">
          <cell r="H5" t="str">
            <v>Cleaner</v>
          </cell>
          <cell r="O5" t="str">
            <v>Precept</v>
          </cell>
        </row>
        <row r="6">
          <cell r="H6" t="str">
            <v>Employer's national insurance / HMRC</v>
          </cell>
          <cell r="O6" t="str">
            <v>VAT Refund</v>
          </cell>
        </row>
        <row r="7">
          <cell r="C7">
            <v>45748</v>
          </cell>
          <cell r="H7" t="str">
            <v>Training and Development</v>
          </cell>
          <cell r="O7" t="str">
            <v>Bank Interest</v>
          </cell>
        </row>
        <row r="8">
          <cell r="H8" t="str">
            <v>Administration</v>
          </cell>
          <cell r="O8" t="str">
            <v>Spare Income Code</v>
          </cell>
        </row>
        <row r="9">
          <cell r="H9" t="str">
            <v>Stationery, postage</v>
          </cell>
          <cell r="O9" t="str">
            <v>Spare Income Code</v>
          </cell>
        </row>
        <row r="10">
          <cell r="H10" t="str">
            <v>Audit</v>
          </cell>
          <cell r="O10" t="str">
            <v>Spare Income Code</v>
          </cell>
        </row>
        <row r="11">
          <cell r="H11" t="str">
            <v>Subscriptions</v>
          </cell>
          <cell r="O11" t="str">
            <v>Spare Income Code</v>
          </cell>
        </row>
        <row r="12">
          <cell r="H12" t="str">
            <v>Chairman's Allowance</v>
          </cell>
        </row>
        <row r="13">
          <cell r="H13" t="str">
            <v>Members expenses</v>
          </cell>
        </row>
        <row r="14">
          <cell r="H14" t="str">
            <v>Telephone and internet</v>
          </cell>
        </row>
        <row r="15">
          <cell r="B15" t="str">
            <v>Unity Trust</v>
          </cell>
          <cell r="C15">
            <v>86039.37</v>
          </cell>
          <cell r="H15" t="str">
            <v>Insurance</v>
          </cell>
        </row>
        <row r="16">
          <cell r="B16" t="str">
            <v>Spare Account</v>
          </cell>
          <cell r="C16">
            <v>0</v>
          </cell>
          <cell r="H16" t="str">
            <v>Conferences/training</v>
          </cell>
        </row>
        <row r="17">
          <cell r="H17" t="str">
            <v>Printing</v>
          </cell>
        </row>
        <row r="18">
          <cell r="H18" t="str">
            <v>Publications (Beacon)</v>
          </cell>
        </row>
        <row r="19">
          <cell r="H19" t="str">
            <v>Information Technology</v>
          </cell>
        </row>
        <row r="20">
          <cell r="H20" t="str">
            <v>Bank</v>
          </cell>
        </row>
        <row r="21">
          <cell r="H21" t="str">
            <v>Public hall</v>
          </cell>
        </row>
        <row r="22">
          <cell r="H22" t="str">
            <v>Cleaning materials</v>
          </cell>
        </row>
        <row r="23">
          <cell r="H23" t="str">
            <v>Water</v>
          </cell>
        </row>
        <row r="24">
          <cell r="H24" t="str">
            <v>Electricity and gas</v>
          </cell>
        </row>
        <row r="25">
          <cell r="H25" t="str">
            <v>General improvements/major repairs</v>
          </cell>
        </row>
        <row r="26">
          <cell r="H26" t="str">
            <v>Health and Safety assessment</v>
          </cell>
        </row>
        <row r="27">
          <cell r="H27" t="str">
            <v>Other expenditure</v>
          </cell>
        </row>
        <row r="28">
          <cell r="H28" t="str">
            <v>Dam Slacks - maintenance</v>
          </cell>
        </row>
        <row r="29">
          <cell r="H29" t="str">
            <v>Millennium Gardens   - maintenance</v>
          </cell>
        </row>
        <row r="30">
          <cell r="H30" t="str">
            <v xml:space="preserve">Millennium Garden - PWLB loan </v>
          </cell>
        </row>
        <row r="31">
          <cell r="H31" t="str">
            <v>Improvements in the parish (PWLB  Public Hall extension)</v>
          </cell>
        </row>
        <row r="32">
          <cell r="H32" t="str">
            <v>Events</v>
          </cell>
        </row>
        <row r="33">
          <cell r="H33" t="str">
            <v>Section 137 expenditure</v>
          </cell>
        </row>
        <row r="34">
          <cell r="H34" t="str">
            <v xml:space="preserve">Grants and other expenditure </v>
          </cell>
        </row>
        <row r="35">
          <cell r="H35" t="str">
            <v xml:space="preserve">School poster competition </v>
          </cell>
        </row>
        <row r="36">
          <cell r="H36" t="str">
            <v>Spare Expense Code</v>
          </cell>
        </row>
        <row r="37">
          <cell r="H37" t="str">
            <v>Spare Expense Code</v>
          </cell>
        </row>
        <row r="38">
          <cell r="H38" t="str">
            <v>Spare Expense Code</v>
          </cell>
        </row>
        <row r="39">
          <cell r="H39" t="str">
            <v>Spare Expense Code</v>
          </cell>
        </row>
        <row r="40">
          <cell r="H40" t="str">
            <v>Spare Expense Code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E5058-2B9A-4D9D-8938-AF7DC4498F34}">
  <dimension ref="A1:P44"/>
  <sheetViews>
    <sheetView tabSelected="1" workbookViewId="0">
      <selection activeCell="B14" sqref="B14"/>
    </sheetView>
  </sheetViews>
  <sheetFormatPr defaultColWidth="8.88671875" defaultRowHeight="13.8" x14ac:dyDescent="0.3"/>
  <cols>
    <col min="1" max="1" width="2.6640625" style="27" customWidth="1"/>
    <col min="2" max="2" width="14.6640625" style="27" customWidth="1"/>
    <col min="3" max="3" width="9.44140625" style="27" bestFit="1" customWidth="1"/>
    <col min="4" max="4" width="2.6640625" style="27" customWidth="1"/>
    <col min="5" max="5" width="18.88671875" style="27" bestFit="1" customWidth="1"/>
    <col min="6" max="6" width="9.33203125" style="27" bestFit="1" customWidth="1"/>
    <col min="7" max="7" width="2.6640625" style="27" customWidth="1"/>
    <col min="8" max="8" width="47.6640625" style="27" bestFit="1" customWidth="1"/>
    <col min="9" max="9" width="9.44140625" style="27" bestFit="1" customWidth="1"/>
    <col min="10" max="10" width="2.6640625" style="27" customWidth="1"/>
    <col min="11" max="11" width="19.6640625" style="27" bestFit="1" customWidth="1"/>
    <col min="12" max="12" width="10.44140625" style="27" bestFit="1" customWidth="1"/>
    <col min="13" max="13" width="2.6640625" style="27" customWidth="1"/>
    <col min="14" max="14" width="13.5546875" style="27" bestFit="1" customWidth="1"/>
    <col min="15" max="15" width="10.44140625" style="27" bestFit="1" customWidth="1"/>
    <col min="16" max="16" width="3.6640625" style="27" customWidth="1"/>
    <col min="17" max="16384" width="8.88671875" style="27"/>
  </cols>
  <sheetData>
    <row r="1" spans="1:16" s="2" customFormat="1" x14ac:dyDescent="0.3">
      <c r="A1" s="1"/>
      <c r="B1" s="1" t="str">
        <f>[1]SETUP!C2&amp;" Parish Council"</f>
        <v>Billinge Parish Council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2" customFormat="1" x14ac:dyDescent="0.3">
      <c r="A2" s="1"/>
      <c r="B2" s="1" t="s">
        <v>0</v>
      </c>
      <c r="C2" s="1"/>
      <c r="D2" s="1"/>
      <c r="E2" s="3">
        <v>45838</v>
      </c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s="2" customForma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x14ac:dyDescent="0.3">
      <c r="A4" s="1"/>
      <c r="B4" s="4" t="s">
        <v>1</v>
      </c>
      <c r="C4" s="5"/>
      <c r="D4" s="1"/>
      <c r="E4" s="6" t="s">
        <v>2</v>
      </c>
      <c r="F4" s="6"/>
      <c r="G4" s="1"/>
      <c r="H4" s="7" t="s">
        <v>3</v>
      </c>
      <c r="I4" s="7"/>
      <c r="J4" s="1"/>
      <c r="K4" s="4" t="s">
        <v>4</v>
      </c>
      <c r="L4" s="5"/>
      <c r="M4" s="1"/>
      <c r="N4" s="4" t="s">
        <v>1</v>
      </c>
      <c r="O4" s="5"/>
      <c r="P4" s="1"/>
    </row>
    <row r="5" spans="1:16" s="2" customFormat="1" x14ac:dyDescent="0.3">
      <c r="A5" s="1"/>
      <c r="B5" s="8" t="str">
        <f>"on "&amp;TEXT(CYS,"dd mmm yyyy")</f>
        <v>on 01 Apr 2025</v>
      </c>
      <c r="C5" s="9"/>
      <c r="D5" s="1"/>
      <c r="E5" s="10" t="s">
        <v>5</v>
      </c>
      <c r="F5" s="11" t="s">
        <v>6</v>
      </c>
      <c r="G5" s="1"/>
      <c r="H5" s="12" t="s">
        <v>5</v>
      </c>
      <c r="I5" s="13" t="s">
        <v>6</v>
      </c>
      <c r="J5" s="1"/>
      <c r="K5" s="8" t="str">
        <f>"on "&amp;TEXT(E2,"dd mmm yyyy")</f>
        <v>on 30 Jun 2025</v>
      </c>
      <c r="L5" s="9"/>
      <c r="M5" s="1"/>
      <c r="N5" s="8" t="str">
        <f>"on "&amp;TEXT(E2,"dd mmm yyyy")</f>
        <v>on 30 Jun 2025</v>
      </c>
      <c r="O5" s="9"/>
      <c r="P5" s="1"/>
    </row>
    <row r="6" spans="1:16" s="2" customFormat="1" x14ac:dyDescent="0.3">
      <c r="A6" s="14"/>
      <c r="B6" s="15" t="str">
        <f>[1]SETUP!B15</f>
        <v>Unity Trust</v>
      </c>
      <c r="C6" s="16">
        <f>[1]SETUP!C15</f>
        <v>86039.37</v>
      </c>
      <c r="D6" s="14"/>
      <c r="E6" s="15" t="str">
        <f>[1]SETUP!O3</f>
        <v>Grants from St Helens</v>
      </c>
      <c r="F6" s="16">
        <f>SUMIFS([1]Receipts!H:H,[1]Receipts!I:I,"="&amp;E6,[1]Receipts!E:E,"&gt;="&amp;CYS,[1]Receipts!E:E,"&lt;="&amp;E$2)</f>
        <v>0</v>
      </c>
      <c r="G6" s="14"/>
      <c r="H6" s="17" t="str">
        <f>[1]SETUP!H3</f>
        <v>Staff Costs</v>
      </c>
      <c r="I6" s="16">
        <f>SUMIFS([1]Payments!J:J,[1]Payments!L:L,"="&amp;H6,[1]Payments!M:M,"&gt;="&amp;CYS,[1]Payments!M:M,"&lt;="&amp;E$2)</f>
        <v>0</v>
      </c>
      <c r="J6" s="14"/>
      <c r="K6" s="15" t="str">
        <f>"Balance on "&amp;TEXT(CYS,"dd mmm yyyy")</f>
        <v>Balance on 01 Apr 2025</v>
      </c>
      <c r="L6" s="18">
        <f>C8</f>
        <v>86039.37</v>
      </c>
      <c r="M6" s="14"/>
      <c r="N6" s="15" t="str">
        <f t="shared" ref="N6:N7" si="0">B6</f>
        <v>Unity Trust</v>
      </c>
      <c r="O6" s="18">
        <f>IF(ISNUMBER(VLOOKUP(MONTH(E$2),'[1]Bank Accounts'!C7:I18,7,FALSE)),VLOOKUP(MONTH(E$2),'[1]Bank Accounts'!C7:I18,7,FALSE),"No balance")</f>
        <v>130930.14</v>
      </c>
      <c r="P6" s="14"/>
    </row>
    <row r="7" spans="1:16" s="2" customFormat="1" x14ac:dyDescent="0.3">
      <c r="A7" s="14"/>
      <c r="B7" s="15" t="str">
        <f>[1]SETUP!B16</f>
        <v>Spare Account</v>
      </c>
      <c r="C7" s="16">
        <f>[1]SETUP!C16</f>
        <v>0</v>
      </c>
      <c r="D7" s="14"/>
      <c r="E7" s="15" t="str">
        <f>[1]SETUP!O4</f>
        <v>Hall Hire</v>
      </c>
      <c r="F7" s="16">
        <f>SUMIFS([1]Receipts!H:H,[1]Receipts!I:I,"="&amp;E7,[1]Receipts!E:E,"&gt;="&amp;CYS,[1]Receipts!E:E,"&lt;="&amp;E$2)</f>
        <v>1656.0899999999997</v>
      </c>
      <c r="G7" s="14"/>
      <c r="H7" s="19" t="str">
        <f>[1]SETUP!H4</f>
        <v>Clerk</v>
      </c>
      <c r="I7" s="16">
        <f>SUMIFS([1]Payments!J:J,[1]Payments!L:L,"="&amp;H7,[1]Payments!M:M,"&gt;="&amp;CYS,[1]Payments!M:M,"&lt;="&amp;E$2)</f>
        <v>3587.5699999999997</v>
      </c>
      <c r="J7" s="14"/>
      <c r="K7" s="20" t="s">
        <v>7</v>
      </c>
      <c r="L7" s="18">
        <f>F15</f>
        <v>61256.639999999999</v>
      </c>
      <c r="M7" s="14"/>
      <c r="N7" s="15" t="str">
        <f t="shared" si="0"/>
        <v>Spare Account</v>
      </c>
      <c r="O7" s="18" t="str">
        <f>IF(ISNUMBER(VLOOKUP(MONTH(E$2),'[1]Bank Accounts'!M7:S18,7,FALSE)),VLOOKUP(MONTH(E$2),'[1]Bank Accounts'!M7:S18,7,FALSE),"No balance")</f>
        <v>No balance</v>
      </c>
      <c r="P7" s="14"/>
    </row>
    <row r="8" spans="1:16" s="2" customFormat="1" x14ac:dyDescent="0.3">
      <c r="A8" s="14"/>
      <c r="B8" s="21" t="s">
        <v>8</v>
      </c>
      <c r="C8" s="22">
        <f>SUM(C6:C7)</f>
        <v>86039.37</v>
      </c>
      <c r="D8" s="14"/>
      <c r="E8" s="15" t="str">
        <f>[1]SETUP!O5</f>
        <v>Precept</v>
      </c>
      <c r="F8" s="16">
        <f>SUMIFS([1]Receipts!H:H,[1]Receipts!I:I,"="&amp;E8,[1]Receipts!E:E,"&gt;="&amp;CYS,[1]Receipts!E:E,"&lt;="&amp;E$2)</f>
        <v>57557.72</v>
      </c>
      <c r="G8" s="14"/>
      <c r="H8" s="19" t="str">
        <f>[1]SETUP!H5</f>
        <v>Cleaner</v>
      </c>
      <c r="I8" s="16">
        <f>SUMIFS([1]Payments!J:J,[1]Payments!L:L,"="&amp;H8,[1]Payments!M:M,"&gt;="&amp;CYS,[1]Payments!M:M,"&lt;="&amp;E$2)</f>
        <v>1487.19</v>
      </c>
      <c r="J8" s="14"/>
      <c r="K8" s="20" t="s">
        <v>9</v>
      </c>
      <c r="L8" s="18">
        <f>-I44</f>
        <v>-16365.87</v>
      </c>
      <c r="M8" s="14"/>
      <c r="N8" s="21" t="s">
        <v>8</v>
      </c>
      <c r="O8" s="22">
        <f>SUM(O6:O7)</f>
        <v>130930.14</v>
      </c>
      <c r="P8" s="14"/>
    </row>
    <row r="9" spans="1:16" s="2" customFormat="1" x14ac:dyDescent="0.3">
      <c r="A9" s="14"/>
      <c r="B9" s="23"/>
      <c r="C9" s="24"/>
      <c r="D9" s="14"/>
      <c r="E9" s="15" t="str">
        <f>[1]SETUP!O6</f>
        <v>VAT Refund</v>
      </c>
      <c r="F9" s="16">
        <f>SUMIFS([1]Receipts!H:H,[1]Receipts!I:I,"="&amp;E9,[1]Receipts!E:E,"&gt;="&amp;CYS,[1]Receipts!E:E,"&lt;="&amp;E$2)</f>
        <v>2042.83</v>
      </c>
      <c r="G9" s="14"/>
      <c r="H9" s="19" t="str">
        <f>[1]SETUP!H6</f>
        <v>Employer's national insurance / HMRC</v>
      </c>
      <c r="I9" s="16">
        <f>SUMIFS([1]Payments!J:J,[1]Payments!L:L,"="&amp;H9,[1]Payments!M:M,"&gt;="&amp;CYS,[1]Payments!M:M,"&lt;="&amp;E$2)</f>
        <v>1135.56</v>
      </c>
      <c r="J9" s="14"/>
      <c r="K9" s="21" t="s">
        <v>8</v>
      </c>
      <c r="L9" s="25">
        <f>SUM(L6:L8)</f>
        <v>130930.14000000001</v>
      </c>
      <c r="M9" s="14"/>
      <c r="N9" s="14"/>
      <c r="O9" s="14"/>
      <c r="P9" s="14"/>
    </row>
    <row r="10" spans="1:16" s="2" customFormat="1" x14ac:dyDescent="0.3">
      <c r="A10" s="14"/>
      <c r="B10" s="23"/>
      <c r="C10" s="24"/>
      <c r="D10" s="14"/>
      <c r="E10" s="15" t="str">
        <f>[1]SETUP!O7</f>
        <v>Bank Interest</v>
      </c>
      <c r="F10" s="16">
        <f>SUMIFS([1]Receipts!H:H,[1]Receipts!I:I,"="&amp;E10,[1]Receipts!E:E,"&gt;="&amp;CYS,[1]Receipts!E:E,"&lt;="&amp;E$2)</f>
        <v>0</v>
      </c>
      <c r="G10" s="14"/>
      <c r="H10" s="19" t="str">
        <f>[1]SETUP!H7</f>
        <v>Training and Development</v>
      </c>
      <c r="I10" s="16">
        <f>SUMIFS([1]Payments!J:J,[1]Payments!L:L,"="&amp;H10,[1]Payments!M:M,"&gt;="&amp;CYS,[1]Payments!M:M,"&lt;="&amp;E$2)</f>
        <v>0</v>
      </c>
      <c r="J10" s="14"/>
      <c r="K10" s="26"/>
      <c r="L10" s="26"/>
      <c r="M10" s="14"/>
      <c r="N10" s="14"/>
      <c r="O10" s="14"/>
      <c r="P10" s="14"/>
    </row>
    <row r="11" spans="1:16" s="2" customFormat="1" x14ac:dyDescent="0.3">
      <c r="A11" s="14"/>
      <c r="B11" s="23"/>
      <c r="C11" s="24"/>
      <c r="D11" s="14"/>
      <c r="E11" s="15" t="str">
        <f>[1]SETUP!O8</f>
        <v>Spare Income Code</v>
      </c>
      <c r="F11" s="16">
        <f>SUMIFS([1]Receipts!H:H,[1]Receipts!I:I,"="&amp;E11,[1]Receipts!E:E,"&gt;="&amp;CYS,[1]Receipts!E:E,"&lt;="&amp;E$2)</f>
        <v>0</v>
      </c>
      <c r="G11" s="14"/>
      <c r="H11" s="17" t="str">
        <f>[1]SETUP!H8</f>
        <v>Administration</v>
      </c>
      <c r="I11" s="16">
        <f>SUMIFS([1]Payments!J:J,[1]Payments!L:L,"="&amp;H11,[1]Payments!M:M,"&gt;="&amp;CYS,[1]Payments!M:M,"&lt;="&amp;E$2)</f>
        <v>0</v>
      </c>
      <c r="J11" s="14"/>
      <c r="K11" s="26"/>
      <c r="L11" s="26"/>
      <c r="M11" s="14"/>
      <c r="N11" s="27"/>
      <c r="O11" s="27"/>
      <c r="P11" s="14"/>
    </row>
    <row r="12" spans="1:16" s="2" customFormat="1" x14ac:dyDescent="0.3">
      <c r="A12" s="14"/>
      <c r="B12" s="23"/>
      <c r="C12" s="24"/>
      <c r="D12" s="14"/>
      <c r="E12" s="15" t="str">
        <f>[1]SETUP!O9</f>
        <v>Spare Income Code</v>
      </c>
      <c r="F12" s="16">
        <f>SUMIFS([1]Receipts!H:H,[1]Receipts!I:I,"="&amp;E12,[1]Receipts!E:E,"&gt;="&amp;CYS,[1]Receipts!E:E,"&lt;="&amp;E$2)</f>
        <v>0</v>
      </c>
      <c r="G12" s="14"/>
      <c r="H12" s="19" t="str">
        <f>[1]SETUP!H9</f>
        <v>Stationery, postage</v>
      </c>
      <c r="I12" s="16">
        <f>SUMIFS([1]Payments!J:J,[1]Payments!L:L,"="&amp;H12,[1]Payments!M:M,"&gt;="&amp;CYS,[1]Payments!M:M,"&lt;="&amp;E$2)</f>
        <v>257.94</v>
      </c>
      <c r="J12" s="14"/>
      <c r="K12" s="26"/>
      <c r="L12" s="26"/>
      <c r="M12" s="14"/>
      <c r="N12" s="27"/>
      <c r="O12" s="27"/>
      <c r="P12" s="14"/>
    </row>
    <row r="13" spans="1:16" s="2" customFormat="1" x14ac:dyDescent="0.3">
      <c r="A13" s="14"/>
      <c r="B13" s="23"/>
      <c r="C13" s="24"/>
      <c r="D13" s="14"/>
      <c r="E13" s="15" t="str">
        <f>[1]SETUP!O10</f>
        <v>Spare Income Code</v>
      </c>
      <c r="F13" s="16">
        <f>SUMIFS([1]Receipts!H:H,[1]Receipts!I:I,"="&amp;E13,[1]Receipts!E:E,"&gt;="&amp;CYS,[1]Receipts!E:E,"&lt;="&amp;E$2)</f>
        <v>0</v>
      </c>
      <c r="G13" s="14"/>
      <c r="H13" s="19" t="str">
        <f>[1]SETUP!H10</f>
        <v>Audit</v>
      </c>
      <c r="I13" s="16">
        <f>SUMIFS([1]Payments!J:J,[1]Payments!L:L,"="&amp;H13,[1]Payments!M:M,"&gt;="&amp;CYS,[1]Payments!M:M,"&lt;="&amp;E$2)</f>
        <v>300</v>
      </c>
      <c r="J13" s="14"/>
      <c r="K13" s="26"/>
      <c r="L13" s="14"/>
      <c r="M13" s="14"/>
      <c r="N13" s="27"/>
      <c r="O13" s="27"/>
      <c r="P13" s="14"/>
    </row>
    <row r="14" spans="1:16" s="2" customFormat="1" x14ac:dyDescent="0.3">
      <c r="A14" s="14"/>
      <c r="B14" s="23"/>
      <c r="C14" s="24"/>
      <c r="D14" s="14"/>
      <c r="E14" s="15" t="str">
        <f>[1]SETUP!O11</f>
        <v>Spare Income Code</v>
      </c>
      <c r="F14" s="16">
        <f>SUMIFS([1]Receipts!H:H,[1]Receipts!I:I,"="&amp;E14,[1]Receipts!E:E,"&gt;="&amp;CYS,[1]Receipts!E:E,"&lt;="&amp;E$2)</f>
        <v>0</v>
      </c>
      <c r="G14" s="14"/>
      <c r="H14" s="19" t="str">
        <f>[1]SETUP!H11</f>
        <v>Subscriptions</v>
      </c>
      <c r="I14" s="16">
        <f>SUMIFS([1]Payments!J:J,[1]Payments!L:L,"="&amp;H14,[1]Payments!M:M,"&gt;="&amp;CYS,[1]Payments!M:M,"&lt;="&amp;E$2)</f>
        <v>791.01</v>
      </c>
      <c r="J14" s="14"/>
      <c r="L14" s="14"/>
      <c r="M14" s="14"/>
      <c r="N14" s="27"/>
      <c r="O14" s="27"/>
      <c r="P14" s="14"/>
    </row>
    <row r="15" spans="1:16" s="2" customFormat="1" x14ac:dyDescent="0.3">
      <c r="A15" s="14"/>
      <c r="B15" s="23"/>
      <c r="C15" s="24"/>
      <c r="D15" s="14"/>
      <c r="E15" s="21" t="s">
        <v>8</v>
      </c>
      <c r="F15" s="22">
        <f>SUM(F6:F14)</f>
        <v>61256.639999999999</v>
      </c>
      <c r="G15" s="14"/>
      <c r="H15" s="19" t="str">
        <f>[1]SETUP!H12</f>
        <v>Chairman's Allowance</v>
      </c>
      <c r="I15" s="16">
        <f>SUMIFS([1]Payments!J:J,[1]Payments!L:L,"="&amp;H15,[1]Payments!M:M,"&gt;="&amp;CYS,[1]Payments!M:M,"&lt;="&amp;E$2)</f>
        <v>0</v>
      </c>
      <c r="J15" s="14"/>
      <c r="K15" s="26"/>
      <c r="L15" s="14"/>
      <c r="M15" s="27"/>
      <c r="N15" s="27"/>
      <c r="O15" s="27"/>
      <c r="P15" s="14"/>
    </row>
    <row r="16" spans="1:16" s="2" customFormat="1" x14ac:dyDescent="0.3">
      <c r="A16" s="14"/>
      <c r="B16" s="23"/>
      <c r="C16" s="24"/>
      <c r="D16" s="14"/>
      <c r="E16" s="14"/>
      <c r="F16" s="14"/>
      <c r="G16" s="14"/>
      <c r="H16" s="19" t="str">
        <f>[1]SETUP!H13</f>
        <v>Members expenses</v>
      </c>
      <c r="I16" s="16">
        <f>SUMIFS([1]Payments!J:J,[1]Payments!L:L,"="&amp;H16,[1]Payments!M:M,"&gt;="&amp;CYS,[1]Payments!M:M,"&lt;="&amp;E$2)</f>
        <v>0</v>
      </c>
      <c r="J16" s="14"/>
      <c r="K16" s="26"/>
      <c r="L16" s="14"/>
      <c r="M16" s="27"/>
      <c r="N16" s="27"/>
      <c r="O16" s="27"/>
      <c r="P16" s="14"/>
    </row>
    <row r="17" spans="1:16" s="2" customFormat="1" x14ac:dyDescent="0.3">
      <c r="A17" s="14"/>
      <c r="B17" s="23"/>
      <c r="C17" s="24"/>
      <c r="D17" s="14"/>
      <c r="E17" s="14"/>
      <c r="F17" s="14"/>
      <c r="G17" s="14"/>
      <c r="H17" s="19" t="str">
        <f>[1]SETUP!H14</f>
        <v>Telephone and internet</v>
      </c>
      <c r="I17" s="16">
        <f>SUMIFS([1]Payments!J:J,[1]Payments!L:L,"="&amp;H17,[1]Payments!M:M,"&gt;="&amp;CYS,[1]Payments!M:M,"&lt;="&amp;E$2)</f>
        <v>229.08</v>
      </c>
      <c r="J17" s="14"/>
      <c r="K17" s="26"/>
      <c r="L17" s="14"/>
      <c r="M17" s="27"/>
      <c r="N17" s="27"/>
      <c r="O17" s="27"/>
      <c r="P17" s="14"/>
    </row>
    <row r="18" spans="1:16" s="2" customFormat="1" x14ac:dyDescent="0.3">
      <c r="A18" s="14"/>
      <c r="B18" s="23"/>
      <c r="C18" s="24"/>
      <c r="D18" s="14"/>
      <c r="E18" s="14"/>
      <c r="F18" s="14"/>
      <c r="G18" s="14"/>
      <c r="H18" s="19" t="str">
        <f>[1]SETUP!H15</f>
        <v>Insurance</v>
      </c>
      <c r="I18" s="16">
        <f>SUMIFS([1]Payments!J:J,[1]Payments!L:L,"="&amp;H18,[1]Payments!M:M,"&gt;="&amp;CYS,[1]Payments!M:M,"&lt;="&amp;E$2)</f>
        <v>0</v>
      </c>
      <c r="J18" s="14"/>
      <c r="K18" s="26"/>
      <c r="L18" s="14"/>
      <c r="M18" s="27"/>
      <c r="N18" s="27"/>
      <c r="O18" s="27"/>
      <c r="P18" s="14"/>
    </row>
    <row r="19" spans="1:16" s="2" customFormat="1" x14ac:dyDescent="0.3">
      <c r="A19" s="14"/>
      <c r="B19" s="23"/>
      <c r="C19" s="24"/>
      <c r="D19" s="14"/>
      <c r="E19" s="14"/>
      <c r="F19" s="14"/>
      <c r="G19" s="14"/>
      <c r="H19" s="19" t="str">
        <f>[1]SETUP!H16</f>
        <v>Conferences/training</v>
      </c>
      <c r="I19" s="16">
        <f>SUMIFS([1]Payments!J:J,[1]Payments!L:L,"="&amp;H19,[1]Payments!M:M,"&gt;="&amp;CYS,[1]Payments!M:M,"&lt;="&amp;E$2)</f>
        <v>0</v>
      </c>
      <c r="J19" s="14"/>
      <c r="K19" s="14"/>
      <c r="L19" s="27"/>
      <c r="M19" s="27"/>
      <c r="N19" s="27"/>
      <c r="O19" s="27"/>
      <c r="P19" s="14"/>
    </row>
    <row r="20" spans="1:16" s="2" customFormat="1" x14ac:dyDescent="0.3">
      <c r="A20" s="14"/>
      <c r="B20" s="23"/>
      <c r="C20" s="24"/>
      <c r="D20" s="14"/>
      <c r="E20" s="14"/>
      <c r="F20" s="14"/>
      <c r="G20" s="14"/>
      <c r="H20" s="19" t="str">
        <f>[1]SETUP!H17</f>
        <v>Printing</v>
      </c>
      <c r="I20" s="16">
        <f>SUMIFS([1]Payments!J:J,[1]Payments!L:L,"="&amp;H20,[1]Payments!M:M,"&gt;="&amp;CYS,[1]Payments!M:M,"&lt;="&amp;E$2)</f>
        <v>0</v>
      </c>
      <c r="J20" s="14"/>
      <c r="K20" s="14"/>
      <c r="L20" s="27"/>
      <c r="M20" s="27"/>
      <c r="N20" s="27"/>
      <c r="O20" s="27"/>
      <c r="P20" s="14"/>
    </row>
    <row r="21" spans="1:16" s="2" customFormat="1" x14ac:dyDescent="0.3">
      <c r="A21" s="14"/>
      <c r="B21" s="23"/>
      <c r="C21" s="24"/>
      <c r="D21" s="14"/>
      <c r="E21" s="14"/>
      <c r="F21" s="14"/>
      <c r="G21" s="14"/>
      <c r="H21" s="19" t="str">
        <f>[1]SETUP!H18</f>
        <v>Publications (Beacon)</v>
      </c>
      <c r="I21" s="16">
        <f>SUMIFS([1]Payments!J:J,[1]Payments!L:L,"="&amp;H21,[1]Payments!M:M,"&gt;="&amp;CYS,[1]Payments!M:M,"&lt;="&amp;E$2)</f>
        <v>506.4</v>
      </c>
      <c r="J21" s="14"/>
      <c r="K21" s="14"/>
      <c r="L21" s="27"/>
      <c r="M21" s="27"/>
      <c r="N21" s="27"/>
      <c r="O21" s="27"/>
      <c r="P21" s="14"/>
    </row>
    <row r="22" spans="1:16" s="2" customFormat="1" x14ac:dyDescent="0.3">
      <c r="A22" s="14"/>
      <c r="B22" s="23"/>
      <c r="C22" s="24"/>
      <c r="D22" s="14"/>
      <c r="E22" s="14"/>
      <c r="F22" s="14"/>
      <c r="G22" s="14"/>
      <c r="H22" s="19" t="str">
        <f>[1]SETUP!H19</f>
        <v>Information Technology</v>
      </c>
      <c r="I22" s="16">
        <f>SUMIFS([1]Payments!J:J,[1]Payments!L:L,"="&amp;H22,[1]Payments!M:M,"&gt;="&amp;CYS,[1]Payments!M:M,"&lt;="&amp;E$2)</f>
        <v>392.4</v>
      </c>
      <c r="J22" s="14"/>
      <c r="K22" s="14"/>
      <c r="L22" s="27"/>
      <c r="M22" s="27"/>
      <c r="N22" s="27"/>
      <c r="O22" s="27"/>
      <c r="P22" s="14"/>
    </row>
    <row r="23" spans="1:16" s="2" customFormat="1" x14ac:dyDescent="0.3">
      <c r="A23" s="14"/>
      <c r="B23" s="23"/>
      <c r="C23" s="24"/>
      <c r="D23" s="14"/>
      <c r="E23" s="14"/>
      <c r="F23" s="14"/>
      <c r="G23" s="14"/>
      <c r="H23" s="19" t="str">
        <f>[1]SETUP!H20</f>
        <v>Bank</v>
      </c>
      <c r="I23" s="16">
        <f>SUMIFS([1]Payments!J:J,[1]Payments!L:L,"="&amp;H23,[1]Payments!M:M,"&gt;="&amp;CYS,[1]Payments!M:M,"&lt;="&amp;E$2)</f>
        <v>18</v>
      </c>
      <c r="J23" s="14"/>
      <c r="K23" s="14"/>
      <c r="L23" s="27"/>
      <c r="M23" s="27"/>
      <c r="N23" s="27"/>
      <c r="O23" s="27"/>
      <c r="P23" s="14"/>
    </row>
    <row r="24" spans="1:16" s="2" customFormat="1" x14ac:dyDescent="0.3">
      <c r="A24" s="14"/>
      <c r="B24" s="23"/>
      <c r="C24" s="24"/>
      <c r="D24" s="14"/>
      <c r="E24" s="14"/>
      <c r="F24" s="14"/>
      <c r="G24" s="14"/>
      <c r="H24" s="17" t="str">
        <f>[1]SETUP!H21</f>
        <v>Public hall</v>
      </c>
      <c r="I24" s="16">
        <f>SUMIFS([1]Payments!J:J,[1]Payments!L:L,"="&amp;H24,[1]Payments!M:M,"&gt;="&amp;CYS,[1]Payments!M:M,"&lt;="&amp;E$2)</f>
        <v>0</v>
      </c>
      <c r="J24" s="14"/>
      <c r="K24" s="14"/>
      <c r="L24" s="27"/>
      <c r="M24" s="27"/>
      <c r="N24" s="27"/>
      <c r="O24" s="27"/>
      <c r="P24" s="14"/>
    </row>
    <row r="25" spans="1:16" s="2" customFormat="1" x14ac:dyDescent="0.3">
      <c r="A25" s="14"/>
      <c r="B25" s="27"/>
      <c r="C25" s="27"/>
      <c r="D25" s="14"/>
      <c r="E25" s="14"/>
      <c r="F25" s="14"/>
      <c r="G25" s="14"/>
      <c r="H25" s="19" t="str">
        <f>[1]SETUP!H22</f>
        <v>Cleaning materials</v>
      </c>
      <c r="I25" s="16">
        <f>SUMIFS([1]Payments!J:J,[1]Payments!L:L,"="&amp;H25,[1]Payments!M:M,"&gt;="&amp;CYS,[1]Payments!M:M,"&lt;="&amp;E$2)</f>
        <v>14.5</v>
      </c>
      <c r="J25" s="14"/>
      <c r="K25" s="14"/>
      <c r="L25" s="27"/>
      <c r="M25" s="27"/>
      <c r="N25" s="27"/>
      <c r="O25" s="27"/>
      <c r="P25" s="14"/>
    </row>
    <row r="26" spans="1:16" s="2" customFormat="1" x14ac:dyDescent="0.3">
      <c r="A26" s="14"/>
      <c r="B26" s="27"/>
      <c r="C26" s="27"/>
      <c r="D26" s="14"/>
      <c r="E26" s="14"/>
      <c r="F26" s="14"/>
      <c r="G26" s="14"/>
      <c r="H26" s="19" t="str">
        <f>[1]SETUP!H23</f>
        <v>Water</v>
      </c>
      <c r="I26" s="16">
        <f>SUMIFS([1]Payments!J:J,[1]Payments!L:L,"="&amp;H26,[1]Payments!M:M,"&gt;="&amp;CYS,[1]Payments!M:M,"&lt;="&amp;E$2)</f>
        <v>609.32000000000005</v>
      </c>
      <c r="J26" s="14"/>
      <c r="K26" s="14"/>
      <c r="L26" s="27"/>
      <c r="M26" s="27"/>
      <c r="N26" s="27"/>
      <c r="O26" s="27"/>
      <c r="P26" s="14"/>
    </row>
    <row r="27" spans="1:16" s="2" customFormat="1" x14ac:dyDescent="0.3">
      <c r="A27" s="14"/>
      <c r="B27" s="27"/>
      <c r="C27" s="27"/>
      <c r="D27" s="14"/>
      <c r="E27" s="14"/>
      <c r="F27" s="14"/>
      <c r="G27" s="14"/>
      <c r="H27" s="19" t="str">
        <f>[1]SETUP!H24</f>
        <v>Electricity and gas</v>
      </c>
      <c r="I27" s="16">
        <f>SUMIFS([1]Payments!J:J,[1]Payments!L:L,"="&amp;H27,[1]Payments!M:M,"&gt;="&amp;CYS,[1]Payments!M:M,"&lt;="&amp;E$2)</f>
        <v>537.12000000000012</v>
      </c>
      <c r="J27" s="14"/>
      <c r="K27" s="14"/>
      <c r="L27" s="27"/>
      <c r="M27" s="27"/>
      <c r="N27" s="27"/>
      <c r="O27" s="27"/>
      <c r="P27" s="14"/>
    </row>
    <row r="28" spans="1:16" s="2" customFormat="1" x14ac:dyDescent="0.3">
      <c r="A28" s="14"/>
      <c r="B28" s="27"/>
      <c r="C28" s="27"/>
      <c r="D28" s="14"/>
      <c r="E28" s="27"/>
      <c r="F28" s="27"/>
      <c r="G28" s="14"/>
      <c r="H28" s="19" t="str">
        <f>[1]SETUP!H25</f>
        <v>General improvements/major repairs</v>
      </c>
      <c r="I28" s="16">
        <f>SUMIFS([1]Payments!J:J,[1]Payments!L:L,"="&amp;H28,[1]Payments!M:M,"&gt;="&amp;CYS,[1]Payments!M:M,"&lt;="&amp;E$2)</f>
        <v>1138.7</v>
      </c>
      <c r="J28" s="14"/>
      <c r="K28" s="14"/>
      <c r="L28" s="27"/>
      <c r="M28" s="27"/>
      <c r="N28" s="27"/>
      <c r="O28" s="27"/>
      <c r="P28" s="14"/>
    </row>
    <row r="29" spans="1:16" x14ac:dyDescent="0.3">
      <c r="H29" s="19" t="str">
        <f>[1]SETUP!H26</f>
        <v>Health and Safety assessment</v>
      </c>
      <c r="I29" s="16">
        <f>SUMIFS([1]Payments!J:J,[1]Payments!L:L,"="&amp;H29,[1]Payments!M:M,"&gt;="&amp;CYS,[1]Payments!M:M,"&lt;="&amp;E$2)</f>
        <v>3056.4</v>
      </c>
      <c r="K29" s="14"/>
    </row>
    <row r="30" spans="1:16" x14ac:dyDescent="0.3">
      <c r="H30" s="17" t="str">
        <f>[1]SETUP!H27</f>
        <v>Other expenditure</v>
      </c>
      <c r="I30" s="16">
        <f>SUMIFS([1]Payments!J:J,[1]Payments!L:L,"="&amp;H30,[1]Payments!M:M,"&gt;="&amp;CYS,[1]Payments!M:M,"&lt;="&amp;E$2)</f>
        <v>0</v>
      </c>
    </row>
    <row r="31" spans="1:16" x14ac:dyDescent="0.3">
      <c r="H31" s="19" t="str">
        <f>[1]SETUP!H28</f>
        <v>Dam Slacks - maintenance</v>
      </c>
      <c r="I31" s="16">
        <f>SUMIFS([1]Payments!J:J,[1]Payments!L:L,"="&amp;H31,[1]Payments!M:M,"&gt;="&amp;CYS,[1]Payments!M:M,"&lt;="&amp;E$2)</f>
        <v>0</v>
      </c>
    </row>
    <row r="32" spans="1:16" x14ac:dyDescent="0.3">
      <c r="H32" s="19" t="str">
        <f>[1]SETUP!H29</f>
        <v>Millennium Gardens   - maintenance</v>
      </c>
      <c r="I32" s="16">
        <f>SUMIFS([1]Payments!J:J,[1]Payments!L:L,"="&amp;H32,[1]Payments!M:M,"&gt;="&amp;CYS,[1]Payments!M:M,"&lt;="&amp;E$2)</f>
        <v>0</v>
      </c>
    </row>
    <row r="33" spans="8:9" x14ac:dyDescent="0.3">
      <c r="H33" s="19" t="str">
        <f>[1]SETUP!H30</f>
        <v xml:space="preserve">Millennium Garden - PWLB loan </v>
      </c>
      <c r="I33" s="16">
        <f>SUMIFS([1]Payments!J:J,[1]Payments!L:L,"="&amp;H33,[1]Payments!M:M,"&gt;="&amp;CYS,[1]Payments!M:M,"&lt;="&amp;E$2)</f>
        <v>2013.08</v>
      </c>
    </row>
    <row r="34" spans="8:9" x14ac:dyDescent="0.3">
      <c r="H34" s="19" t="str">
        <f>[1]SETUP!H31</f>
        <v>Improvements in the parish (PWLB  Public Hall extension)</v>
      </c>
      <c r="I34" s="16">
        <f>SUMIFS([1]Payments!J:J,[1]Payments!L:L,"="&amp;H34,[1]Payments!M:M,"&gt;="&amp;CYS,[1]Payments!M:M,"&lt;="&amp;E$2)</f>
        <v>0</v>
      </c>
    </row>
    <row r="35" spans="8:9" x14ac:dyDescent="0.3">
      <c r="H35" s="19" t="str">
        <f>[1]SETUP!H32</f>
        <v>Events</v>
      </c>
      <c r="I35" s="16">
        <f>SUMIFS([1]Payments!J:J,[1]Payments!L:L,"="&amp;H35,[1]Payments!M:M,"&gt;="&amp;CYS,[1]Payments!M:M,"&lt;="&amp;E$2)</f>
        <v>291.60000000000002</v>
      </c>
    </row>
    <row r="36" spans="8:9" x14ac:dyDescent="0.3">
      <c r="H36" s="17" t="str">
        <f>[1]SETUP!H33</f>
        <v>Section 137 expenditure</v>
      </c>
      <c r="I36" s="16">
        <f>SUMIFS([1]Payments!J:J,[1]Payments!L:L,"="&amp;H36,[1]Payments!M:M,"&gt;="&amp;CYS,[1]Payments!M:M,"&lt;="&amp;E$2)</f>
        <v>0</v>
      </c>
    </row>
    <row r="37" spans="8:9" x14ac:dyDescent="0.3">
      <c r="H37" s="19" t="str">
        <f>[1]SETUP!H34</f>
        <v xml:space="preserve">Grants and other expenditure </v>
      </c>
      <c r="I37" s="16">
        <f>SUMIFS([1]Payments!J:J,[1]Payments!L:L,"="&amp;H37,[1]Payments!M:M,"&gt;="&amp;CYS,[1]Payments!M:M,"&lt;="&amp;E$2)</f>
        <v>0</v>
      </c>
    </row>
    <row r="38" spans="8:9" x14ac:dyDescent="0.3">
      <c r="H38" s="19" t="str">
        <f>[1]SETUP!H35</f>
        <v xml:space="preserve">School poster competition </v>
      </c>
      <c r="I38" s="16">
        <f>SUMIFS([1]Payments!J:J,[1]Payments!L:L,"="&amp;H38,[1]Payments!M:M,"&gt;="&amp;CYS,[1]Payments!M:M,"&lt;="&amp;E$2)</f>
        <v>0</v>
      </c>
    </row>
    <row r="39" spans="8:9" x14ac:dyDescent="0.3">
      <c r="H39" s="19" t="str">
        <f>[1]SETUP!H36</f>
        <v>Spare Expense Code</v>
      </c>
      <c r="I39" s="16">
        <f>SUMIFS([1]Payments!J:J,[1]Payments!L:L,"="&amp;H39,[1]Payments!M:M,"&gt;="&amp;CYS,[1]Payments!M:M,"&lt;="&amp;E$2)</f>
        <v>0</v>
      </c>
    </row>
    <row r="40" spans="8:9" x14ac:dyDescent="0.3">
      <c r="H40" s="19" t="str">
        <f>[1]SETUP!H37</f>
        <v>Spare Expense Code</v>
      </c>
      <c r="I40" s="16">
        <f>SUMIFS([1]Payments!J:J,[1]Payments!L:L,"="&amp;H40,[1]Payments!M:M,"&gt;="&amp;CYS,[1]Payments!M:M,"&lt;="&amp;E$2)</f>
        <v>0</v>
      </c>
    </row>
    <row r="41" spans="8:9" x14ac:dyDescent="0.3">
      <c r="H41" s="19" t="str">
        <f>[1]SETUP!H38</f>
        <v>Spare Expense Code</v>
      </c>
      <c r="I41" s="16">
        <f>SUMIFS([1]Payments!J:J,[1]Payments!L:L,"="&amp;H41,[1]Payments!M:M,"&gt;="&amp;CYS,[1]Payments!M:M,"&lt;="&amp;E$2)</f>
        <v>0</v>
      </c>
    </row>
    <row r="42" spans="8:9" x14ac:dyDescent="0.3">
      <c r="H42" s="19" t="str">
        <f>[1]SETUP!H39</f>
        <v>Spare Expense Code</v>
      </c>
      <c r="I42" s="16">
        <f>SUMIFS([1]Payments!J:J,[1]Payments!L:L,"="&amp;H42,[1]Payments!M:M,"&gt;="&amp;CYS,[1]Payments!M:M,"&lt;="&amp;E$2)</f>
        <v>0</v>
      </c>
    </row>
    <row r="43" spans="8:9" x14ac:dyDescent="0.3">
      <c r="H43" s="19" t="str">
        <f>[1]SETUP!H40</f>
        <v>Spare Expense Code</v>
      </c>
      <c r="I43" s="16">
        <f>SUMIFS([1]Payments!J:J,[1]Payments!L:L,"="&amp;H43,[1]Payments!M:M,"&gt;="&amp;CYS,[1]Payments!M:M,"&lt;="&amp;E$2)</f>
        <v>0</v>
      </c>
    </row>
    <row r="44" spans="8:9" x14ac:dyDescent="0.3">
      <c r="H44" s="21" t="s">
        <v>8</v>
      </c>
      <c r="I44" s="22">
        <f>SUM(I7:I43)</f>
        <v>16365.87</v>
      </c>
    </row>
  </sheetData>
  <mergeCells count="8">
    <mergeCell ref="B4:C4"/>
    <mergeCell ref="E4:F4"/>
    <mergeCell ref="H4:I4"/>
    <mergeCell ref="K4:L4"/>
    <mergeCell ref="N4:O4"/>
    <mergeCell ref="B5:C5"/>
    <mergeCell ref="K5:L5"/>
    <mergeCell ref="N5:O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Hazel Broatch</dc:creator>
  <cp:lastModifiedBy>Hazel Broatch</cp:lastModifiedBy>
  <dcterms:created xsi:type="dcterms:W3CDTF">2025-07-15T20:05:12Z</dcterms:created>
  <dcterms:modified xsi:type="dcterms:W3CDTF">2025-07-15T20:12:11Z</dcterms:modified>
</cp:coreProperties>
</file>